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Armenta\Documents\sayula 2018_2021\habitat\"/>
    </mc:Choice>
  </mc:AlternateContent>
  <xr:revisionPtr revIDLastSave="0" documentId="13_ncr:1_{63CC8502-CFDC-4975-B895-D9808D3A397D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MONTOS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H29" i="1"/>
  <c r="P29" i="1" s="1"/>
  <c r="K28" i="1"/>
  <c r="H28" i="1"/>
  <c r="K27" i="1"/>
  <c r="H27" i="1"/>
  <c r="P27" i="1" s="1"/>
  <c r="K26" i="1"/>
  <c r="H26" i="1"/>
  <c r="K25" i="1"/>
  <c r="H25" i="1"/>
  <c r="P25" i="1" s="1"/>
  <c r="J24" i="1"/>
  <c r="I24" i="1"/>
  <c r="H24" i="1"/>
  <c r="K23" i="1"/>
  <c r="H23" i="1"/>
  <c r="P23" i="1" s="1"/>
  <c r="K22" i="1"/>
  <c r="H22" i="1"/>
  <c r="K21" i="1"/>
  <c r="H21" i="1"/>
  <c r="P21" i="1" s="1"/>
  <c r="K20" i="1"/>
  <c r="H20" i="1"/>
  <c r="P20" i="1" s="1"/>
  <c r="J19" i="1"/>
  <c r="I19" i="1"/>
  <c r="H19" i="1"/>
  <c r="O18" i="1"/>
  <c r="M18" i="1"/>
  <c r="L18" i="1"/>
  <c r="J18" i="1"/>
  <c r="I18" i="1"/>
  <c r="H18" i="1"/>
  <c r="O17" i="1"/>
  <c r="M17" i="1"/>
  <c r="L17" i="1"/>
  <c r="J17" i="1"/>
  <c r="I17" i="1"/>
  <c r="H17" i="1"/>
  <c r="O16" i="1"/>
  <c r="M16" i="1"/>
  <c r="L16" i="1"/>
  <c r="J16" i="1"/>
  <c r="I16" i="1"/>
  <c r="H16" i="1"/>
  <c r="O15" i="1"/>
  <c r="M15" i="1"/>
  <c r="L15" i="1"/>
  <c r="J15" i="1"/>
  <c r="I15" i="1"/>
  <c r="H15" i="1"/>
  <c r="P15" i="1" s="1"/>
  <c r="D15" i="1" s="1"/>
  <c r="F15" i="1" s="1"/>
  <c r="O14" i="1"/>
  <c r="M14" i="1"/>
  <c r="L14" i="1"/>
  <c r="J14" i="1"/>
  <c r="I14" i="1"/>
  <c r="H14" i="1"/>
  <c r="E5" i="1"/>
  <c r="P19" i="1" l="1"/>
  <c r="P24" i="1"/>
  <c r="P26" i="1"/>
  <c r="D26" i="1" s="1"/>
  <c r="P28" i="1"/>
  <c r="P22" i="1"/>
  <c r="P17" i="1"/>
  <c r="D17" i="1" s="1"/>
  <c r="Q15" i="1"/>
  <c r="Q17" i="1"/>
  <c r="Q25" i="1"/>
  <c r="D25" i="1"/>
  <c r="Q26" i="1"/>
  <c r="Q27" i="1"/>
  <c r="D27" i="1"/>
  <c r="Q28" i="1"/>
  <c r="D28" i="1"/>
  <c r="Q29" i="1"/>
  <c r="D29" i="1"/>
  <c r="H5" i="1"/>
  <c r="F5" i="1"/>
  <c r="J3" i="1"/>
  <c r="E15" i="1"/>
  <c r="G5" i="1"/>
  <c r="P14" i="1"/>
  <c r="G15" i="1"/>
  <c r="P16" i="1"/>
  <c r="G17" i="1"/>
  <c r="P18" i="1"/>
  <c r="Q19" i="1"/>
  <c r="D19" i="1"/>
  <c r="Q20" i="1"/>
  <c r="D20" i="1"/>
  <c r="Q21" i="1"/>
  <c r="D21" i="1"/>
  <c r="Q22" i="1"/>
  <c r="D22" i="1"/>
  <c r="Q23" i="1"/>
  <c r="D23" i="1"/>
  <c r="Q24" i="1"/>
  <c r="D24" i="1"/>
  <c r="F25" i="1" l="1"/>
  <c r="G25" i="1"/>
  <c r="F17" i="1"/>
  <c r="E17" i="1"/>
  <c r="D18" i="1"/>
  <c r="Q18" i="1"/>
  <c r="P30" i="1"/>
  <c r="D14" i="1"/>
  <c r="Q14" i="1"/>
  <c r="G29" i="1"/>
  <c r="E29" i="1"/>
  <c r="F29" i="1"/>
  <c r="G28" i="1"/>
  <c r="E28" i="1"/>
  <c r="F28" i="1"/>
  <c r="G27" i="1"/>
  <c r="E27" i="1"/>
  <c r="F27" i="1"/>
  <c r="G26" i="1"/>
  <c r="E26" i="1"/>
  <c r="F26" i="1"/>
  <c r="E25" i="1"/>
  <c r="G24" i="1"/>
  <c r="E24" i="1"/>
  <c r="F24" i="1"/>
  <c r="G23" i="1"/>
  <c r="E23" i="1"/>
  <c r="F23" i="1"/>
  <c r="G22" i="1"/>
  <c r="E22" i="1"/>
  <c r="F22" i="1"/>
  <c r="G21" i="1"/>
  <c r="E21" i="1"/>
  <c r="F21" i="1"/>
  <c r="G20" i="1"/>
  <c r="E20" i="1"/>
  <c r="F20" i="1"/>
  <c r="F19" i="1"/>
  <c r="G19" i="1"/>
  <c r="E19" i="1"/>
  <c r="D16" i="1"/>
  <c r="Q16" i="1"/>
  <c r="F16" i="1" l="1"/>
  <c r="E16" i="1"/>
  <c r="G16" i="1"/>
  <c r="F14" i="1"/>
  <c r="D30" i="1"/>
  <c r="E6" i="1" s="1"/>
  <c r="E14" i="1"/>
  <c r="G14" i="1"/>
  <c r="F18" i="1"/>
  <c r="E18" i="1"/>
  <c r="G18" i="1"/>
</calcChain>
</file>

<file path=xl/sharedStrings.xml><?xml version="1.0" encoding="utf-8"?>
<sst xmlns="http://schemas.openxmlformats.org/spreadsheetml/2006/main" count="76" uniqueCount="31">
  <si>
    <t xml:space="preserve">TOTAL </t>
  </si>
  <si>
    <t>FEDERAL 50%</t>
  </si>
  <si>
    <t>ESTATAL 25%</t>
  </si>
  <si>
    <t>MUNICIPAL 25%</t>
  </si>
  <si>
    <t xml:space="preserve">cursos y talleres 2018 inversion </t>
  </si>
  <si>
    <t>HONORARIOS DEL INSTRUCTOR</t>
  </si>
  <si>
    <t>INSUMOS Y MATERIAS PRIMAS</t>
  </si>
  <si>
    <t>MATERIAL DE DIDÁCTICO</t>
  </si>
  <si>
    <t xml:space="preserve">MATERIAL DE APOYO </t>
  </si>
  <si>
    <t>HONORARIOS DEL TALLER  COMPLEMENTARIO DE DESARROLLO HUMANO</t>
  </si>
  <si>
    <t>HONORARIOS DEL TALLER  COMPLEMENTARIO DE FORMACIÓN EMPRESARIAL</t>
  </si>
  <si>
    <t>PROMOCIÓN Y DIFUSIÓN</t>
  </si>
  <si>
    <t>CERTIFICACION DE ESTUDIOS</t>
  </si>
  <si>
    <t xml:space="preserve">CERTIFICADOS </t>
  </si>
  <si>
    <t>CURSO DE GASTRONOMIA</t>
  </si>
  <si>
    <t>NA</t>
  </si>
  <si>
    <t xml:space="preserve">REPOSTERIA </t>
  </si>
  <si>
    <t xml:space="preserve">CORTE Y CONFECCION </t>
  </si>
  <si>
    <t>CURSO DE CARPINTERIA</t>
  </si>
  <si>
    <t>ELECTRICIDAD</t>
  </si>
  <si>
    <t>TALLER</t>
  </si>
  <si>
    <t xml:space="preserve">SALUD NUTRICIONAL </t>
  </si>
  <si>
    <t xml:space="preserve">ZUMBA </t>
  </si>
  <si>
    <t xml:space="preserve">PROMOCION DE IGUALDAD DE GENERO </t>
  </si>
  <si>
    <t>PREVENCION DE LA VIOLENCIA</t>
  </si>
  <si>
    <t xml:space="preserve">PROMOCION DE LOS DERECHOS CIUDADANOS Y LA NO DISCRIMINACION </t>
  </si>
  <si>
    <t>AEROBICS</t>
  </si>
  <si>
    <t>KICKBOXING</t>
  </si>
  <si>
    <t>MEJORAMIENTO DEL AMBIENTE Y SUSTENTABILIDAD</t>
  </si>
  <si>
    <t>DANZA</t>
  </si>
  <si>
    <t>APOYO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</si>
</sst>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9" fontId="0" fillId="0" borderId="0" xfId="0" applyNumberFormat="1" applyAlignment="1">
      <alignment wrapText="1"/>
    </xf>
    <xf numFmtId="8" fontId="0" fillId="0" borderId="0" xfId="0" applyNumberFormat="1" applyAlignment="1">
      <alignment horizontal="right"/>
    </xf>
    <xf numFmtId="44" fontId="0" fillId="0" borderId="0" xfId="0" applyNumberFormat="1"/>
    <xf numFmtId="0" fontId="0" fillId="0" borderId="0" xfId="0" applyAlignment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9" fontId="4" fillId="0" borderId="1" xfId="0" applyNumberFormat="1" applyFont="1" applyBorder="1" applyAlignment="1">
      <alignment horizontal="right"/>
    </xf>
    <xf numFmtId="9" fontId="4" fillId="0" borderId="2" xfId="0" applyNumberFormat="1" applyFont="1" applyBorder="1" applyAlignment="1">
      <alignment horizontal="right"/>
    </xf>
    <xf numFmtId="0" fontId="3" fillId="0" borderId="0" xfId="0" applyFont="1"/>
    <xf numFmtId="0" fontId="0" fillId="0" borderId="1" xfId="0" applyBorder="1" applyAlignment="1">
      <alignment wrapText="1"/>
    </xf>
    <xf numFmtId="44" fontId="0" fillId="0" borderId="1" xfId="1" applyFont="1" applyBorder="1"/>
    <xf numFmtId="44" fontId="0" fillId="0" borderId="2" xfId="1" applyFont="1" applyBorder="1"/>
    <xf numFmtId="44" fontId="0" fillId="0" borderId="1" xfId="0" applyNumberFormat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4" fontId="0" fillId="0" borderId="1" xfId="0" applyNumberFormat="1" applyFont="1" applyBorder="1"/>
    <xf numFmtId="0" fontId="2" fillId="0" borderId="0" xfId="0" applyFont="1"/>
    <xf numFmtId="44" fontId="2" fillId="0" borderId="1" xfId="0" applyNumberFormat="1" applyFont="1" applyBorder="1"/>
    <xf numFmtId="44" fontId="0" fillId="0" borderId="0" xfId="1" applyFont="1"/>
    <xf numFmtId="6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Alignment="1">
      <alignment horizontal="right" wrapText="1"/>
    </xf>
    <xf numFmtId="8" fontId="0" fillId="3" borderId="0" xfId="0" applyNumberFormat="1" applyFill="1" applyAlignment="1">
      <alignment horizontal="right" wrapText="1"/>
    </xf>
    <xf numFmtId="6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36"/>
  <sheetViews>
    <sheetView tabSelected="1" topLeftCell="A19" zoomScaleNormal="100" workbookViewId="0">
      <selection activeCell="H20" sqref="H20"/>
    </sheetView>
  </sheetViews>
  <sheetFormatPr baseColWidth="10" defaultRowHeight="15" x14ac:dyDescent="0.25"/>
  <cols>
    <col min="1" max="1" width="3.5703125" customWidth="1"/>
    <col min="2" max="2" width="13.7109375" customWidth="1"/>
    <col min="3" max="3" width="23.7109375" style="1" customWidth="1"/>
    <col min="4" max="4" width="13.85546875" customWidth="1"/>
    <col min="5" max="5" width="13.5703125" customWidth="1"/>
    <col min="6" max="6" width="15.42578125" customWidth="1"/>
    <col min="7" max="7" width="15.140625" customWidth="1"/>
    <col min="8" max="8" width="12.85546875" style="34" customWidth="1"/>
    <col min="9" max="14" width="11.42578125" style="1"/>
    <col min="16" max="16" width="12.5703125" bestFit="1" customWidth="1"/>
  </cols>
  <sheetData>
    <row r="2" spans="2:17" ht="30" x14ac:dyDescent="0.25">
      <c r="E2" s="2" t="s">
        <v>0</v>
      </c>
      <c r="F2" s="2" t="s">
        <v>1</v>
      </c>
      <c r="G2" s="2" t="s">
        <v>2</v>
      </c>
      <c r="H2" s="31" t="s">
        <v>3</v>
      </c>
      <c r="J2" s="3">
        <v>0.7</v>
      </c>
    </row>
    <row r="3" spans="2:17" x14ac:dyDescent="0.25">
      <c r="E3" s="4">
        <v>14408728</v>
      </c>
      <c r="F3" s="4">
        <v>7204364</v>
      </c>
      <c r="G3" s="4">
        <v>3602182</v>
      </c>
      <c r="H3" s="32">
        <v>3602182</v>
      </c>
      <c r="J3" s="27">
        <f>E5*70%</f>
        <v>504305.48</v>
      </c>
    </row>
    <row r="5" spans="2:17" x14ac:dyDescent="0.25">
      <c r="E5" s="27">
        <f>E3*0.05</f>
        <v>720436.4</v>
      </c>
      <c r="F5" s="27">
        <f>E5*0.5</f>
        <v>360218.2</v>
      </c>
      <c r="G5" s="27">
        <f>E5*0.25</f>
        <v>180109.1</v>
      </c>
      <c r="H5" s="33">
        <f>E5*0.25</f>
        <v>180109.1</v>
      </c>
    </row>
    <row r="6" spans="2:17" x14ac:dyDescent="0.25">
      <c r="E6" s="5">
        <f>D30</f>
        <v>720436</v>
      </c>
    </row>
    <row r="7" spans="2:17" x14ac:dyDescent="0.25">
      <c r="D7" s="1"/>
    </row>
    <row r="11" spans="2:17" x14ac:dyDescent="0.25">
      <c r="C11" s="6" t="s">
        <v>4</v>
      </c>
    </row>
    <row r="12" spans="2:17" ht="68.25" x14ac:dyDescent="0.25">
      <c r="D12" s="6"/>
      <c r="E12" s="6"/>
      <c r="F12" s="6"/>
      <c r="G12" s="6"/>
      <c r="H12" s="35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7" t="s">
        <v>12</v>
      </c>
      <c r="P12" s="8" t="s">
        <v>0</v>
      </c>
    </row>
    <row r="13" spans="2:17" s="13" customFormat="1" ht="11.25" x14ac:dyDescent="0.2">
      <c r="B13" s="9"/>
      <c r="C13" s="7"/>
      <c r="D13" s="10" t="s">
        <v>0</v>
      </c>
      <c r="E13" s="11">
        <v>0.5</v>
      </c>
      <c r="F13" s="11">
        <v>0.25</v>
      </c>
      <c r="G13" s="12">
        <v>0.25</v>
      </c>
      <c r="H13" s="36"/>
      <c r="I13" s="9"/>
      <c r="J13" s="9"/>
      <c r="K13" s="9"/>
      <c r="L13" s="9"/>
      <c r="M13" s="9"/>
      <c r="N13" s="9"/>
      <c r="O13" s="9"/>
      <c r="P13" s="9"/>
    </row>
    <row r="14" spans="2:17" ht="30" x14ac:dyDescent="0.25">
      <c r="B14" s="28" t="s">
        <v>13</v>
      </c>
      <c r="C14" s="14" t="s">
        <v>14</v>
      </c>
      <c r="D14" s="15">
        <f>P14</f>
        <v>100572</v>
      </c>
      <c r="E14" s="15">
        <f>D14*0.5</f>
        <v>50286</v>
      </c>
      <c r="F14" s="15">
        <f>D14*F13</f>
        <v>25143</v>
      </c>
      <c r="G14" s="16">
        <f>D14*G13</f>
        <v>25143</v>
      </c>
      <c r="H14" s="37">
        <f>180*240</f>
        <v>43200</v>
      </c>
      <c r="I14" s="14">
        <f>2200*20</f>
        <v>44000</v>
      </c>
      <c r="J14" s="14">
        <f>150*20</f>
        <v>3000</v>
      </c>
      <c r="K14" s="14" t="s">
        <v>15</v>
      </c>
      <c r="L14" s="14">
        <f>240*5</f>
        <v>1200</v>
      </c>
      <c r="M14" s="14">
        <f>240*5</f>
        <v>1200</v>
      </c>
      <c r="N14" s="17">
        <v>1972</v>
      </c>
      <c r="O14" s="18">
        <f>300*20</f>
        <v>6000</v>
      </c>
      <c r="P14" s="19">
        <f>SUM(H14:O14)</f>
        <v>100572</v>
      </c>
      <c r="Q14" s="5">
        <f>P14*2%</f>
        <v>2011.44</v>
      </c>
    </row>
    <row r="15" spans="2:17" x14ac:dyDescent="0.25">
      <c r="B15" s="29"/>
      <c r="C15" s="14" t="s">
        <v>16</v>
      </c>
      <c r="D15" s="15">
        <f t="shared" ref="D15:D28" si="0">P15</f>
        <v>100572</v>
      </c>
      <c r="E15" s="15">
        <f>D15*0.5</f>
        <v>50286</v>
      </c>
      <c r="F15" s="15">
        <f>D15*F13</f>
        <v>25143</v>
      </c>
      <c r="G15" s="16">
        <f>D15*G13</f>
        <v>25143</v>
      </c>
      <c r="H15" s="38">
        <f t="shared" ref="H15:H18" si="1">180*240</f>
        <v>43200</v>
      </c>
      <c r="I15" s="14">
        <f t="shared" ref="I15:I18" si="2">2200*20</f>
        <v>44000</v>
      </c>
      <c r="J15" s="14">
        <f t="shared" ref="J15:J18" si="3">150*20</f>
        <v>3000</v>
      </c>
      <c r="K15" s="14" t="s">
        <v>15</v>
      </c>
      <c r="L15" s="14">
        <f t="shared" ref="L15:M18" si="4">240*5</f>
        <v>1200</v>
      </c>
      <c r="M15" s="14">
        <f t="shared" si="4"/>
        <v>1200</v>
      </c>
      <c r="N15" s="17">
        <v>1972</v>
      </c>
      <c r="O15" s="18">
        <f t="shared" ref="O15:O18" si="5">300*20</f>
        <v>6000</v>
      </c>
      <c r="P15" s="19">
        <f t="shared" ref="P15:P29" si="6">SUM(H15:O15)</f>
        <v>100572</v>
      </c>
      <c r="Q15" s="5">
        <f t="shared" ref="Q15:Q29" si="7">P15*2%</f>
        <v>2011.44</v>
      </c>
    </row>
    <row r="16" spans="2:17" x14ac:dyDescent="0.25">
      <c r="B16" s="29"/>
      <c r="C16" s="14" t="s">
        <v>17</v>
      </c>
      <c r="D16" s="15">
        <f t="shared" si="0"/>
        <v>100572</v>
      </c>
      <c r="E16" s="15">
        <f>D16*0.5</f>
        <v>50286</v>
      </c>
      <c r="F16" s="15">
        <f>D16*F13</f>
        <v>25143</v>
      </c>
      <c r="G16" s="16">
        <f>D16*G13</f>
        <v>25143</v>
      </c>
      <c r="H16" s="38">
        <f t="shared" si="1"/>
        <v>43200</v>
      </c>
      <c r="I16" s="14">
        <f t="shared" si="2"/>
        <v>44000</v>
      </c>
      <c r="J16" s="14">
        <f t="shared" si="3"/>
        <v>3000</v>
      </c>
      <c r="K16" s="14" t="s">
        <v>15</v>
      </c>
      <c r="L16" s="14">
        <f t="shared" si="4"/>
        <v>1200</v>
      </c>
      <c r="M16" s="14">
        <f t="shared" si="4"/>
        <v>1200</v>
      </c>
      <c r="N16" s="17">
        <v>1972</v>
      </c>
      <c r="O16" s="18">
        <f t="shared" si="5"/>
        <v>6000</v>
      </c>
      <c r="P16" s="19">
        <f t="shared" si="6"/>
        <v>100572</v>
      </c>
      <c r="Q16" s="5">
        <f t="shared" si="7"/>
        <v>2011.44</v>
      </c>
    </row>
    <row r="17" spans="2:17" x14ac:dyDescent="0.25">
      <c r="B17" s="29"/>
      <c r="C17" s="14" t="s">
        <v>18</v>
      </c>
      <c r="D17" s="15">
        <f t="shared" si="0"/>
        <v>100572</v>
      </c>
      <c r="E17" s="15">
        <f>D17*E13</f>
        <v>50286</v>
      </c>
      <c r="F17" s="15">
        <f>D17*F13</f>
        <v>25143</v>
      </c>
      <c r="G17" s="16">
        <f>D17*G13</f>
        <v>25143</v>
      </c>
      <c r="H17" s="38">
        <f t="shared" si="1"/>
        <v>43200</v>
      </c>
      <c r="I17" s="14">
        <f t="shared" si="2"/>
        <v>44000</v>
      </c>
      <c r="J17" s="14">
        <f t="shared" si="3"/>
        <v>3000</v>
      </c>
      <c r="K17" s="14" t="s">
        <v>15</v>
      </c>
      <c r="L17" s="14">
        <f t="shared" si="4"/>
        <v>1200</v>
      </c>
      <c r="M17" s="14">
        <f t="shared" si="4"/>
        <v>1200</v>
      </c>
      <c r="N17" s="17">
        <v>1972</v>
      </c>
      <c r="O17" s="18">
        <f t="shared" si="5"/>
        <v>6000</v>
      </c>
      <c r="P17" s="19">
        <f t="shared" si="6"/>
        <v>100572</v>
      </c>
      <c r="Q17" s="5">
        <f t="shared" si="7"/>
        <v>2011.44</v>
      </c>
    </row>
    <row r="18" spans="2:17" x14ac:dyDescent="0.25">
      <c r="B18" s="29"/>
      <c r="C18" s="14" t="s">
        <v>19</v>
      </c>
      <c r="D18" s="15">
        <f t="shared" si="0"/>
        <v>100572</v>
      </c>
      <c r="E18" s="15">
        <f>D18*E13</f>
        <v>50286</v>
      </c>
      <c r="F18" s="15">
        <f>D18*F13</f>
        <v>25143</v>
      </c>
      <c r="G18" s="16">
        <f>D18*G13</f>
        <v>25143</v>
      </c>
      <c r="H18" s="38">
        <f t="shared" si="1"/>
        <v>43200</v>
      </c>
      <c r="I18" s="14">
        <f t="shared" si="2"/>
        <v>44000</v>
      </c>
      <c r="J18" s="14">
        <f t="shared" si="3"/>
        <v>3000</v>
      </c>
      <c r="K18" s="14" t="s">
        <v>15</v>
      </c>
      <c r="L18" s="14">
        <f t="shared" si="4"/>
        <v>1200</v>
      </c>
      <c r="M18" s="14">
        <f t="shared" si="4"/>
        <v>1200</v>
      </c>
      <c r="N18" s="17">
        <v>1972</v>
      </c>
      <c r="O18" s="18">
        <f t="shared" si="5"/>
        <v>6000</v>
      </c>
      <c r="P18" s="19">
        <f t="shared" si="6"/>
        <v>100572</v>
      </c>
      <c r="Q18" s="5">
        <f t="shared" si="7"/>
        <v>2011.44</v>
      </c>
    </row>
    <row r="19" spans="2:17" x14ac:dyDescent="0.25">
      <c r="B19" s="30" t="s">
        <v>20</v>
      </c>
      <c r="C19" s="14" t="s">
        <v>21</v>
      </c>
      <c r="D19" s="15">
        <f t="shared" si="0"/>
        <v>24786</v>
      </c>
      <c r="E19" s="15">
        <f>D19*E13</f>
        <v>12393</v>
      </c>
      <c r="F19" s="15">
        <f>D19*F13</f>
        <v>6196.5</v>
      </c>
      <c r="G19" s="16">
        <f>D19*G13</f>
        <v>6196.5</v>
      </c>
      <c r="H19" s="38">
        <f>240*20</f>
        <v>4800</v>
      </c>
      <c r="I19" s="14">
        <f>30*500</f>
        <v>15000</v>
      </c>
      <c r="J19" s="14">
        <f>30*150</f>
        <v>4500</v>
      </c>
      <c r="K19" s="14" t="s">
        <v>15</v>
      </c>
      <c r="L19" s="14" t="s">
        <v>15</v>
      </c>
      <c r="M19" s="14" t="s">
        <v>15</v>
      </c>
      <c r="N19" s="17">
        <v>486</v>
      </c>
      <c r="O19" s="18"/>
      <c r="P19" s="19">
        <f t="shared" si="6"/>
        <v>24786</v>
      </c>
      <c r="Q19" s="5">
        <f t="shared" si="7"/>
        <v>495.72</v>
      </c>
    </row>
    <row r="20" spans="2:17" x14ac:dyDescent="0.25">
      <c r="B20" s="30"/>
      <c r="C20" s="14" t="s">
        <v>22</v>
      </c>
      <c r="D20" s="15">
        <f t="shared" si="0"/>
        <v>24250</v>
      </c>
      <c r="E20" s="15">
        <f>D20*E13</f>
        <v>12125</v>
      </c>
      <c r="F20" s="15">
        <f>D20*F13</f>
        <v>6062.5</v>
      </c>
      <c r="G20" s="16">
        <f>D20*G13</f>
        <v>6062.5</v>
      </c>
      <c r="H20" s="38">
        <f>60*200</f>
        <v>12000</v>
      </c>
      <c r="I20" s="14" t="s">
        <v>15</v>
      </c>
      <c r="J20" s="14" t="s">
        <v>15</v>
      </c>
      <c r="K20" s="14">
        <f>30*400</f>
        <v>12000</v>
      </c>
      <c r="L20" s="14" t="s">
        <v>15</v>
      </c>
      <c r="M20" s="14" t="s">
        <v>15</v>
      </c>
      <c r="N20" s="17">
        <v>250</v>
      </c>
      <c r="O20" s="18"/>
      <c r="P20" s="19">
        <f t="shared" si="6"/>
        <v>24250</v>
      </c>
      <c r="Q20" s="5">
        <f t="shared" si="7"/>
        <v>485</v>
      </c>
    </row>
    <row r="21" spans="2:17" ht="30" x14ac:dyDescent="0.25">
      <c r="B21" s="30"/>
      <c r="C21" s="14" t="s">
        <v>23</v>
      </c>
      <c r="D21" s="15">
        <f t="shared" si="0"/>
        <v>17138</v>
      </c>
      <c r="E21" s="15">
        <f>D21*E13</f>
        <v>8569</v>
      </c>
      <c r="F21" s="15">
        <f>D21*F13</f>
        <v>4284.5</v>
      </c>
      <c r="G21" s="16">
        <f>D21*G13</f>
        <v>4284.5</v>
      </c>
      <c r="H21" s="38">
        <f>20*240</f>
        <v>4800</v>
      </c>
      <c r="I21" s="14" t="s">
        <v>15</v>
      </c>
      <c r="J21" s="14" t="s">
        <v>15</v>
      </c>
      <c r="K21" s="14">
        <f>30*400</f>
        <v>12000</v>
      </c>
      <c r="L21" s="14" t="s">
        <v>15</v>
      </c>
      <c r="M21" s="14" t="s">
        <v>15</v>
      </c>
      <c r="N21" s="14">
        <v>338</v>
      </c>
      <c r="O21" s="18"/>
      <c r="P21" s="19">
        <f t="shared" si="6"/>
        <v>17138</v>
      </c>
      <c r="Q21" s="5">
        <f t="shared" si="7"/>
        <v>342.76</v>
      </c>
    </row>
    <row r="22" spans="2:17" ht="30" x14ac:dyDescent="0.25">
      <c r="B22" s="30"/>
      <c r="C22" s="14" t="s">
        <v>24</v>
      </c>
      <c r="D22" s="15">
        <f t="shared" si="0"/>
        <v>13060</v>
      </c>
      <c r="E22" s="15">
        <f>D22*E13</f>
        <v>6530</v>
      </c>
      <c r="F22" s="15">
        <f>D22*F13</f>
        <v>3265</v>
      </c>
      <c r="G22" s="16">
        <f>D22*G13</f>
        <v>3265</v>
      </c>
      <c r="H22" s="38">
        <f>240*20</f>
        <v>4800</v>
      </c>
      <c r="I22" s="14" t="s">
        <v>15</v>
      </c>
      <c r="J22" s="14" t="s">
        <v>15</v>
      </c>
      <c r="K22" s="14">
        <f>20*400</f>
        <v>8000</v>
      </c>
      <c r="L22" s="14" t="s">
        <v>15</v>
      </c>
      <c r="M22" s="14" t="s">
        <v>15</v>
      </c>
      <c r="N22" s="14">
        <v>260</v>
      </c>
      <c r="O22" s="18"/>
      <c r="P22" s="19">
        <f t="shared" si="6"/>
        <v>13060</v>
      </c>
      <c r="Q22" s="5">
        <f t="shared" si="7"/>
        <v>261.2</v>
      </c>
    </row>
    <row r="23" spans="2:17" ht="60" x14ac:dyDescent="0.25">
      <c r="B23" s="30"/>
      <c r="C23" s="14" t="s">
        <v>25</v>
      </c>
      <c r="D23" s="15">
        <f t="shared" si="0"/>
        <v>16936</v>
      </c>
      <c r="E23" s="15">
        <f>D23*E13</f>
        <v>8468</v>
      </c>
      <c r="F23" s="15">
        <f>D23*F13</f>
        <v>4234</v>
      </c>
      <c r="G23" s="16">
        <f>D23*G13</f>
        <v>4234</v>
      </c>
      <c r="H23" s="38">
        <f>240*20</f>
        <v>4800</v>
      </c>
      <c r="I23" s="14" t="s">
        <v>15</v>
      </c>
      <c r="J23" s="14" t="s">
        <v>15</v>
      </c>
      <c r="K23" s="14">
        <f>400*30</f>
        <v>12000</v>
      </c>
      <c r="L23" s="14" t="s">
        <v>15</v>
      </c>
      <c r="M23" s="14" t="s">
        <v>15</v>
      </c>
      <c r="N23" s="14">
        <v>136</v>
      </c>
      <c r="O23" s="18"/>
      <c r="P23" s="19">
        <f t="shared" si="6"/>
        <v>16936</v>
      </c>
      <c r="Q23" s="5">
        <f t="shared" si="7"/>
        <v>338.72</v>
      </c>
    </row>
    <row r="24" spans="2:17" x14ac:dyDescent="0.25">
      <c r="B24" s="30"/>
      <c r="C24" s="14" t="s">
        <v>21</v>
      </c>
      <c r="D24" s="15">
        <f t="shared" si="0"/>
        <v>24586</v>
      </c>
      <c r="E24" s="15">
        <f>D24*E13</f>
        <v>12293</v>
      </c>
      <c r="F24" s="15">
        <f>D24*F13</f>
        <v>6146.5</v>
      </c>
      <c r="G24" s="16">
        <f>D24*G13</f>
        <v>6146.5</v>
      </c>
      <c r="H24" s="38">
        <f>240*20</f>
        <v>4800</v>
      </c>
      <c r="I24" s="14">
        <f>30*500</f>
        <v>15000</v>
      </c>
      <c r="J24" s="14">
        <f>30*150</f>
        <v>4500</v>
      </c>
      <c r="K24" s="14" t="s">
        <v>15</v>
      </c>
      <c r="L24" s="14" t="s">
        <v>15</v>
      </c>
      <c r="M24" s="14" t="s">
        <v>15</v>
      </c>
      <c r="N24" s="17">
        <v>286</v>
      </c>
      <c r="O24" s="18"/>
      <c r="P24" s="19">
        <f t="shared" si="6"/>
        <v>24586</v>
      </c>
      <c r="Q24" s="5">
        <f t="shared" si="7"/>
        <v>491.72</v>
      </c>
    </row>
    <row r="25" spans="2:17" x14ac:dyDescent="0.25">
      <c r="B25" s="30"/>
      <c r="C25" s="14" t="s">
        <v>26</v>
      </c>
      <c r="D25" s="15">
        <f t="shared" si="0"/>
        <v>24280</v>
      </c>
      <c r="E25" s="15">
        <f>D25*E13</f>
        <v>12140</v>
      </c>
      <c r="F25" s="15">
        <f>D25*F13</f>
        <v>6070</v>
      </c>
      <c r="G25" s="16">
        <f>D25*G13</f>
        <v>6070</v>
      </c>
      <c r="H25" s="38">
        <f>60*200</f>
        <v>12000</v>
      </c>
      <c r="I25" s="14"/>
      <c r="J25" s="14"/>
      <c r="K25" s="14">
        <f>30*400</f>
        <v>12000</v>
      </c>
      <c r="L25" s="14" t="s">
        <v>15</v>
      </c>
      <c r="M25" s="14" t="s">
        <v>15</v>
      </c>
      <c r="N25" s="17">
        <v>280</v>
      </c>
      <c r="O25" s="18"/>
      <c r="P25" s="19">
        <f t="shared" si="6"/>
        <v>24280</v>
      </c>
      <c r="Q25" s="5">
        <f t="shared" si="7"/>
        <v>485.6</v>
      </c>
    </row>
    <row r="26" spans="2:17" x14ac:dyDescent="0.25">
      <c r="B26" s="30"/>
      <c r="C26" s="14" t="s">
        <v>27</v>
      </c>
      <c r="D26" s="15">
        <f t="shared" si="0"/>
        <v>20200</v>
      </c>
      <c r="E26" s="15">
        <f>D26*E13</f>
        <v>10100</v>
      </c>
      <c r="F26" s="15">
        <f>D26*F13</f>
        <v>5050</v>
      </c>
      <c r="G26" s="16">
        <f>D26*G13</f>
        <v>5050</v>
      </c>
      <c r="H26" s="38">
        <f>60*200</f>
        <v>12000</v>
      </c>
      <c r="I26" s="14"/>
      <c r="J26" s="14"/>
      <c r="K26" s="14">
        <f>20*400</f>
        <v>8000</v>
      </c>
      <c r="L26" s="14" t="s">
        <v>15</v>
      </c>
      <c r="M26" s="14" t="s">
        <v>15</v>
      </c>
      <c r="N26" s="17">
        <v>200</v>
      </c>
      <c r="O26" s="18"/>
      <c r="P26" s="19">
        <f t="shared" si="6"/>
        <v>20200</v>
      </c>
      <c r="Q26" s="5">
        <f t="shared" si="7"/>
        <v>404</v>
      </c>
    </row>
    <row r="27" spans="2:17" ht="45" x14ac:dyDescent="0.25">
      <c r="B27" s="30"/>
      <c r="C27" s="20" t="s">
        <v>28</v>
      </c>
      <c r="D27" s="15">
        <f t="shared" si="0"/>
        <v>16120</v>
      </c>
      <c r="E27" s="15">
        <f>D27*0.5</f>
        <v>8060</v>
      </c>
      <c r="F27" s="15">
        <f>D27*0.25</f>
        <v>4030</v>
      </c>
      <c r="G27" s="16">
        <f>D27*0.25</f>
        <v>4030</v>
      </c>
      <c r="H27" s="38">
        <f>200*20</f>
        <v>4000</v>
      </c>
      <c r="I27" s="14" t="s">
        <v>15</v>
      </c>
      <c r="J27" s="14" t="s">
        <v>15</v>
      </c>
      <c r="K27" s="14">
        <f>400*30</f>
        <v>12000</v>
      </c>
      <c r="L27" s="14" t="s">
        <v>15</v>
      </c>
      <c r="M27" s="14" t="s">
        <v>15</v>
      </c>
      <c r="N27" s="17">
        <v>120</v>
      </c>
      <c r="O27" s="18"/>
      <c r="P27" s="19">
        <f t="shared" si="6"/>
        <v>16120</v>
      </c>
      <c r="Q27" s="5">
        <f t="shared" si="7"/>
        <v>322.40000000000003</v>
      </c>
    </row>
    <row r="28" spans="2:17" x14ac:dyDescent="0.25">
      <c r="B28" s="30"/>
      <c r="C28" s="14" t="s">
        <v>30</v>
      </c>
      <c r="D28" s="15">
        <f t="shared" si="0"/>
        <v>16120</v>
      </c>
      <c r="E28" s="19">
        <f>D28*E13</f>
        <v>8060</v>
      </c>
      <c r="F28" s="19">
        <f>D28*F13</f>
        <v>4030</v>
      </c>
      <c r="G28" s="19">
        <f>D28*G13</f>
        <v>4030</v>
      </c>
      <c r="H28" s="38">
        <f>200*20</f>
        <v>4000</v>
      </c>
      <c r="I28" s="14" t="s">
        <v>15</v>
      </c>
      <c r="J28" s="14" t="s">
        <v>15</v>
      </c>
      <c r="K28" s="14">
        <f>400*30</f>
        <v>12000</v>
      </c>
      <c r="L28" s="14" t="s">
        <v>15</v>
      </c>
      <c r="M28" s="14" t="s">
        <v>15</v>
      </c>
      <c r="N28" s="17">
        <v>120</v>
      </c>
      <c r="O28" s="18"/>
      <c r="P28" s="19">
        <f t="shared" si="6"/>
        <v>16120</v>
      </c>
      <c r="Q28" s="5">
        <f t="shared" si="7"/>
        <v>322.40000000000003</v>
      </c>
    </row>
    <row r="29" spans="2:17" s="24" customFormat="1" x14ac:dyDescent="0.25">
      <c r="B29" s="30"/>
      <c r="C29" s="21" t="s">
        <v>29</v>
      </c>
      <c r="D29" s="15">
        <f>P29</f>
        <v>20100</v>
      </c>
      <c r="E29" s="19">
        <f>D29*E13</f>
        <v>10050</v>
      </c>
      <c r="F29" s="19">
        <f>D29*F13</f>
        <v>5025</v>
      </c>
      <c r="G29" s="19">
        <f>D29*G13</f>
        <v>5025</v>
      </c>
      <c r="H29" s="39">
        <f>40*200</f>
        <v>8000</v>
      </c>
      <c r="I29" s="14" t="s">
        <v>15</v>
      </c>
      <c r="J29" s="14" t="s">
        <v>15</v>
      </c>
      <c r="K29" s="21">
        <f>400*30</f>
        <v>12000</v>
      </c>
      <c r="L29" s="21" t="s">
        <v>15</v>
      </c>
      <c r="M29" s="21" t="s">
        <v>15</v>
      </c>
      <c r="N29" s="21">
        <v>100</v>
      </c>
      <c r="O29" s="22"/>
      <c r="P29" s="23">
        <f t="shared" si="6"/>
        <v>20100</v>
      </c>
      <c r="Q29" s="5">
        <f t="shared" si="7"/>
        <v>402</v>
      </c>
    </row>
    <row r="30" spans="2:17" x14ac:dyDescent="0.25">
      <c r="B30" s="30"/>
      <c r="C30" s="14"/>
      <c r="D30" s="25">
        <f>SUM(D14:D29)</f>
        <v>720436</v>
      </c>
      <c r="E30" s="15"/>
      <c r="F30" s="15"/>
      <c r="G30" s="15"/>
      <c r="H30" s="38"/>
      <c r="I30" s="14"/>
      <c r="J30" s="14"/>
      <c r="K30" s="14"/>
      <c r="L30" s="14"/>
      <c r="M30" s="14"/>
      <c r="N30" s="14"/>
      <c r="O30" s="18"/>
      <c r="P30" s="25">
        <f>SUM(P14:P29)</f>
        <v>720436</v>
      </c>
    </row>
    <row r="31" spans="2:17" x14ac:dyDescent="0.25">
      <c r="B31" s="30"/>
      <c r="C31" s="14"/>
      <c r="D31" s="15"/>
      <c r="E31" s="15"/>
      <c r="F31" s="15"/>
      <c r="G31" s="15"/>
      <c r="H31" s="38"/>
      <c r="I31" s="14"/>
      <c r="J31" s="14"/>
      <c r="K31" s="14"/>
      <c r="L31" s="14"/>
      <c r="M31" s="14"/>
      <c r="N31" s="14"/>
      <c r="O31" s="18"/>
      <c r="P31" s="18"/>
    </row>
    <row r="32" spans="2:17" x14ac:dyDescent="0.25">
      <c r="B32" s="30"/>
      <c r="C32" s="14"/>
      <c r="D32" s="15"/>
      <c r="E32" s="15"/>
      <c r="F32" s="15"/>
      <c r="G32" s="15"/>
      <c r="H32" s="38"/>
      <c r="I32" s="14"/>
      <c r="J32" s="14"/>
      <c r="K32" s="14"/>
      <c r="L32" s="14"/>
      <c r="M32" s="14"/>
      <c r="N32" s="14"/>
      <c r="O32" s="18"/>
      <c r="P32" s="18"/>
    </row>
    <row r="33" spans="4:7" x14ac:dyDescent="0.25">
      <c r="D33" s="26"/>
      <c r="E33" s="26"/>
      <c r="F33" s="26"/>
      <c r="G33" s="26"/>
    </row>
    <row r="34" spans="4:7" x14ac:dyDescent="0.25">
      <c r="D34" s="26"/>
      <c r="E34" s="26"/>
      <c r="F34" s="26"/>
      <c r="G34" s="26"/>
    </row>
    <row r="35" spans="4:7" x14ac:dyDescent="0.25">
      <c r="D35" s="26"/>
      <c r="E35" s="26"/>
      <c r="F35" s="26"/>
      <c r="G35" s="26"/>
    </row>
    <row r="36" spans="4:7" x14ac:dyDescent="0.25">
      <c r="D36" s="26"/>
      <c r="E36" s="26"/>
      <c r="F36" s="26"/>
      <c r="G36" s="26"/>
    </row>
  </sheetData>
  <mergeCells count="2">
    <mergeCell ref="B14:B18"/>
    <mergeCell ref="B19:B32"/>
  </mergeCells>
  <pageMargins left="0.25" right="0.25" top="0.75" bottom="0.75" header="0.3" footer="0.3"/>
  <pageSetup scale="6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MONTOS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Javier Armenta</cp:lastModifiedBy>
  <cp:lastPrinted>2018-11-28T15:40:22Z</cp:lastPrinted>
  <dcterms:created xsi:type="dcterms:W3CDTF">2018-03-27T21:00:03Z</dcterms:created>
  <dcterms:modified xsi:type="dcterms:W3CDTF">2018-12-04T19:28:18Z</dcterms:modified>
</cp:coreProperties>
</file>